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8_{245228E7-7A60-4EED-8114-A003DDBED5D8}" xr6:coauthVersionLast="47" xr6:coauthVersionMax="47" xr10:uidLastSave="{00000000-0000-0000-0000-000000000000}"/>
  <bookViews>
    <workbookView xWindow="-120" yWindow="-120" windowWidth="29040" windowHeight="15840" xr2:uid="{00000000-000D-0000-FFFF-FFFF00000000}"/>
  </bookViews>
  <sheets>
    <sheet name="Voorblad" sheetId="10" r:id="rId1"/>
    <sheet name="Rechtsherstel" sheetId="2" r:id="rId2"/>
    <sheet name="Achtergrondberekening" sheetId="4" r:id="rId3"/>
  </sheets>
  <definedNames>
    <definedName name="_xlnm.Print_Area" localSheetId="1">Rechtsherstel!$C$2:$F$17</definedName>
    <definedName name="_xlnm.Print_Titles" localSheetId="1">Rechtsherstel!$2:$5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4" l="1"/>
  <c r="E9" i="2" l="1"/>
  <c r="B4" i="4" l="1"/>
  <c r="B7" i="4" l="1"/>
  <c r="E15" i="4"/>
  <c r="E7" i="4"/>
  <c r="D18" i="4"/>
  <c r="D17" i="4"/>
  <c r="D16" i="4"/>
  <c r="D15" i="4"/>
  <c r="B8" i="4"/>
  <c r="B10" i="4" s="1"/>
  <c r="H7" i="4"/>
  <c r="H8" i="4" s="1"/>
  <c r="H9" i="4" s="1"/>
  <c r="H10" i="4" s="1"/>
  <c r="H11" i="4" s="1"/>
  <c r="B9" i="4"/>
  <c r="C18" i="4"/>
  <c r="B14" i="4"/>
  <c r="L12" i="4"/>
  <c r="F19" i="4"/>
  <c r="E8" i="4"/>
  <c r="E9" i="4" s="1"/>
  <c r="E10" i="4" s="1"/>
  <c r="E11" i="4" s="1"/>
  <c r="D9" i="4"/>
  <c r="G9" i="4" s="1"/>
  <c r="D10" i="4"/>
  <c r="G10" i="4" s="1"/>
  <c r="D11" i="4"/>
  <c r="G11" i="4" s="1"/>
  <c r="C16" i="4" l="1"/>
  <c r="C17" i="4"/>
  <c r="E17" i="4" s="1"/>
  <c r="E18" i="4"/>
  <c r="C8" i="4"/>
  <c r="F8" i="4" s="1"/>
  <c r="C9" i="4"/>
  <c r="I9" i="4" s="1"/>
  <c r="I8" i="4" l="1"/>
  <c r="E16" i="4"/>
  <c r="E19" i="4" s="1"/>
  <c r="G19" i="4" s="1"/>
  <c r="F16" i="2" s="1"/>
  <c r="F9" i="4"/>
  <c r="C10" i="4"/>
  <c r="I10" i="4" s="1"/>
  <c r="C11" i="4"/>
  <c r="F11" i="4" s="1"/>
  <c r="I11" i="4" l="1"/>
  <c r="I12" i="4" s="1"/>
  <c r="F10" i="4"/>
  <c r="F12" i="4" s="1"/>
  <c r="K12" i="4" l="1"/>
  <c r="M12" i="4" s="1"/>
  <c r="F15" i="2" l="1"/>
  <c r="F17" i="2" s="1"/>
</calcChain>
</file>

<file path=xl/sharedStrings.xml><?xml version="1.0" encoding="utf-8"?>
<sst xmlns="http://schemas.openxmlformats.org/spreadsheetml/2006/main" count="43" uniqueCount="40">
  <si>
    <t>Box 3</t>
  </si>
  <si>
    <t>Tarief</t>
  </si>
  <si>
    <t>Schulden</t>
  </si>
  <si>
    <t>Spaarsaldo</t>
  </si>
  <si>
    <t>Beleggingen</t>
  </si>
  <si>
    <t>Totale vermogen in box 3</t>
  </si>
  <si>
    <t>Belasting 'oude' box 3</t>
  </si>
  <si>
    <t>Belasting spaarvariant</t>
  </si>
  <si>
    <t>Selecteer het jaar</t>
  </si>
  <si>
    <t>Rechtsherstel</t>
  </si>
  <si>
    <t>Recente wijzigingen</t>
  </si>
  <si>
    <t>Rechtsherstel 
spaarvariant box 3</t>
  </si>
  <si>
    <t>Nieuw rekenmodel</t>
  </si>
  <si>
    <t>Rechtsherstel spaarvariant box 3</t>
  </si>
  <si>
    <t>jaar</t>
  </si>
  <si>
    <t>Achtergrondberekening</t>
  </si>
  <si>
    <t>Belasting</t>
  </si>
  <si>
    <t>Spaarvariant</t>
  </si>
  <si>
    <t>Vermogen</t>
  </si>
  <si>
    <t>waarvan</t>
  </si>
  <si>
    <t>spaargeld</t>
  </si>
  <si>
    <t>beleggingsvermogen</t>
  </si>
  <si>
    <t>schulden</t>
  </si>
  <si>
    <t>Herstel</t>
  </si>
  <si>
    <t>Schijf 1</t>
  </si>
  <si>
    <t>Schijf 2</t>
  </si>
  <si>
    <t>Schijf 3</t>
  </si>
  <si>
    <t>Vrijstelling</t>
  </si>
  <si>
    <t>Rendement laag</t>
  </si>
  <si>
    <t>Rendement hoog</t>
  </si>
  <si>
    <t>Rendement sparen</t>
  </si>
  <si>
    <t>Rendement beleggen</t>
  </si>
  <si>
    <t>Debetrente schuld</t>
  </si>
  <si>
    <t>Gewicht 1</t>
  </si>
  <si>
    <t>Gewicht 2</t>
  </si>
  <si>
    <t>Gewicht 3</t>
  </si>
  <si>
    <t>Tabel</t>
  </si>
  <si>
    <t>Drempel schulden</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</si>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</sst>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 #,##0_ ;_ &quot;€&quot;\ * \-#,##0_ ;_ &quot;€&quot;\ * &quot;-&quot;_ ;_ @_ "/>
    <numFmt numFmtId="164" formatCode="[$€-2]\ #,##0.00"/>
    <numFmt numFmtId="165" formatCode="_-* #,##0.00\ [$€-1]_-;\-* #,##0.00\ [$€-1]_-;_-* &quot;-&quot;??\ [$€-1]_-"/>
    <numFmt numFmtId="166" formatCode="[$€-413]\ #,##0.00"/>
    <numFmt numFmtId="167" formatCode="_-&quot;€&quot;* #,##0.00_-;\-&quot;€&quot;* #,##0.00_-;_-&quot;€&quot;* &quot;-&quot;??_-;_-@_-"/>
    <numFmt numFmtId="168" formatCode="[$-413]d\ mmmm\ yyyy;@"/>
  </numFmts>
  <fonts count="33" x14ac:knownFonts="1">
    <font>
      <sz val="14"/>
      <color rgb="FF4A4A4A"/>
      <name val="Calibri"/>
      <family val="2"/>
    </font>
    <font>
      <sz val="11"/>
      <color theme="1"/>
      <name val="Calibri"/>
      <family val="2"/>
      <scheme val="minor"/>
    </font>
    <font>
      <sz val="10"/>
      <name val="Univers"/>
      <family val="2"/>
    </font>
    <font>
      <sz val="9"/>
      <name val="tahoma"/>
      <family val="2"/>
    </font>
    <font>
      <sz val="18"/>
      <color indexed="14"/>
      <name val="tahoma"/>
      <family val="2"/>
    </font>
    <font>
      <b/>
      <sz val="10"/>
      <color indexed="14"/>
      <name val="Wingdings 3"/>
      <family val="1"/>
      <charset val="2"/>
    </font>
    <font>
      <b/>
      <sz val="9"/>
      <name val="tahoma"/>
      <family val="2"/>
    </font>
    <font>
      <b/>
      <sz val="9"/>
      <color indexed="9"/>
      <name val="tahoma"/>
      <family val="2"/>
    </font>
    <font>
      <sz val="9"/>
      <color indexed="8"/>
      <name val="Tahoma"/>
      <family val="2"/>
    </font>
    <font>
      <sz val="48"/>
      <color rgb="FF4A4A4A"/>
      <name val="Calibri Light"/>
      <family val="2"/>
    </font>
    <font>
      <sz val="14"/>
      <color rgb="FF4A4A4A"/>
      <name val="Calibri"/>
      <family val="2"/>
    </font>
    <font>
      <sz val="24"/>
      <color rgb="FF4A4A4A"/>
      <name val="Calibri"/>
      <family val="2"/>
    </font>
    <font>
      <sz val="16"/>
      <color rgb="FF4A4A4A"/>
      <name val="Calibri"/>
      <family val="2"/>
    </font>
    <font>
      <sz val="16"/>
      <color rgb="FF717171"/>
      <name val="Calibri"/>
      <family val="2"/>
    </font>
    <font>
      <sz val="14"/>
      <color rgb="FF717171"/>
      <name val="Calibri"/>
      <family val="2"/>
    </font>
    <font>
      <sz val="14"/>
      <color theme="2" tint="-0.249977111117893"/>
      <name val="Calibri"/>
      <family val="2"/>
    </font>
    <font>
      <b/>
      <sz val="14"/>
      <color rgb="FF4A4A4A"/>
      <name val="Calibri"/>
      <family val="2"/>
    </font>
    <font>
      <i/>
      <sz val="14"/>
      <color rgb="FF717171"/>
      <name val="Calibri"/>
      <family val="2"/>
    </font>
    <font>
      <b/>
      <sz val="16"/>
      <color rgb="FF002060"/>
      <name val="Calibri"/>
      <family val="2"/>
    </font>
    <font>
      <sz val="14"/>
      <color rgb="FFED7D31"/>
      <name val="Calibri"/>
      <family val="2"/>
    </font>
    <font>
      <b/>
      <sz val="11"/>
      <color theme="0"/>
      <name val="Calibri"/>
      <family val="2"/>
      <scheme val="minor"/>
    </font>
    <font>
      <sz val="11"/>
      <color theme="0"/>
      <name val="Calibri"/>
      <family val="2"/>
      <scheme val="minor"/>
    </font>
    <font>
      <sz val="14"/>
      <color theme="0"/>
      <name val="Calibri"/>
      <family val="2"/>
    </font>
    <font>
      <sz val="18"/>
      <color rgb="FF4A4A4A"/>
      <name val="Calibri"/>
      <family val="2"/>
    </font>
    <font>
      <u/>
      <sz val="10"/>
      <color indexed="36"/>
      <name val="Tahoma"/>
      <family val="2"/>
    </font>
    <font>
      <i/>
      <sz val="10"/>
      <color rgb="FF4A90E2"/>
      <name val="Calibri"/>
      <family val="2"/>
    </font>
    <font>
      <sz val="36"/>
      <color rgb="FF717171"/>
      <name val="Calibri Light"/>
      <family val="2"/>
    </font>
    <font>
      <sz val="18"/>
      <color rgb="FF717171"/>
      <name val="Calibri"/>
      <family val="2"/>
    </font>
    <font>
      <b/>
      <sz val="14"/>
      <color rgb="FF717171"/>
      <name val="Calibri"/>
      <family val="2"/>
    </font>
    <font>
      <i/>
      <sz val="10"/>
      <color theme="1" tint="0.499984740745262"/>
      <name val="Calibri"/>
      <family val="2"/>
    </font>
    <font>
      <sz val="36"/>
      <color rgb="FF4A4A4A"/>
      <name val="Calibri"/>
      <family val="2"/>
    </font>
    <font>
      <b/>
      <sz val="14"/>
      <color theme="0"/>
      <name val="Calibri"/>
      <family val="2"/>
    </font>
    <font>
      <sz val="11"/>
      <color rgb="FF717171"/>
      <name val="Calibri"/>
      <family val="2"/>
    </font>
  </fonts>
  <fills count="9">
    <fill>
      <patternFill patternType="none"/>
    </fill>
    <fill>
      <patternFill patternType="gray125"/>
    </fill>
    <fill>
      <patternFill patternType="solid">
        <fgColor rgb="FFF2F2F2"/>
      </patternFill>
    </fill>
    <fill>
      <patternFill patternType="solid">
        <fgColor theme="8" tint="0.79998168889431442"/>
        <bgColor indexed="65"/>
      </patternFill>
    </fill>
    <fill>
      <patternFill patternType="solid">
        <fgColor rgb="FFE2EFDA"/>
      </patternFill>
    </fill>
    <fill>
      <patternFill patternType="solid">
        <fgColor theme="0"/>
        <bgColor indexed="64"/>
      </patternFill>
    </fill>
    <fill>
      <patternFill patternType="solid">
        <fgColor rgb="FFD9E1F2"/>
      </patternFill>
    </fill>
    <fill>
      <patternFill patternType="solid">
        <fgColor rgb="FFFCE4D6"/>
      </patternFill>
    </fill>
    <fill>
      <patternFill patternType="solid">
        <fgColor theme="0"/>
        <bgColor theme="4"/>
      </patternFill>
    </fill>
  </fills>
  <borders count="13">
    <border>
      <left/>
      <right/>
      <top/>
      <bottom/>
      <diagonal/>
    </border>
    <border>
      <left/>
      <right/>
      <top/>
      <bottom style="thin">
        <color theme="0"/>
      </bottom>
      <diagonal/>
    </border>
    <border>
      <left/>
      <right style="thin">
        <color indexed="9"/>
      </right>
      <top style="thin">
        <color indexed="9"/>
      </top>
      <bottom style="thin">
        <color indexed="9"/>
      </bottom>
      <diagonal/>
    </border>
    <border>
      <left style="thin">
        <color rgb="FF4A90E2"/>
      </left>
      <right style="thin">
        <color rgb="FF4A90E2"/>
      </right>
      <top style="thin">
        <color rgb="FF4A90E2"/>
      </top>
      <bottom style="thin">
        <color rgb="FF4A90E2"/>
      </bottom>
      <diagonal/>
    </border>
    <border>
      <left/>
      <right/>
      <top/>
      <bottom style="thin">
        <color theme="2" tint="-0.499984740745262"/>
      </bottom>
      <diagonal/>
    </border>
    <border>
      <left/>
      <right/>
      <top/>
      <bottom style="double">
        <color indexed="64"/>
      </bottom>
      <diagonal/>
    </border>
    <border>
      <left/>
      <right/>
      <top style="thin">
        <color rgb="FF4A90E2"/>
      </top>
      <bottom/>
      <diagonal/>
    </border>
    <border>
      <left/>
      <right/>
      <top/>
      <bottom style="thin">
        <color rgb="FF4A90E2"/>
      </bottom>
      <diagonal/>
    </border>
    <border>
      <left/>
      <right/>
      <top style="thin">
        <color rgb="FF4A90E2"/>
      </top>
      <bottom style="thin">
        <color rgb="FF4A90E2"/>
      </bottom>
      <diagonal/>
    </border>
    <border>
      <left style="thick">
        <color rgb="FF4A90E2"/>
      </left>
      <right/>
      <top/>
      <bottom/>
      <diagonal/>
    </border>
    <border>
      <left/>
      <right style="thin">
        <color indexed="9"/>
      </right>
      <top style="thin">
        <color indexed="9"/>
      </top>
      <bottom/>
      <diagonal/>
    </border>
    <border>
      <left/>
      <right/>
      <top style="hair">
        <color rgb="FFD9E1F2"/>
      </top>
      <bottom style="hair">
        <color rgb="FFD9E1F2"/>
      </bottom>
      <diagonal/>
    </border>
    <border>
      <left/>
      <right style="thin">
        <color rgb="FF4A90E2"/>
      </right>
      <top/>
      <bottom/>
      <diagonal/>
    </border>
  </borders>
  <cellStyleXfs count="31">
    <xf numFmtId="0" fontId="0" fillId="0" borderId="0" applyNumberFormat="0" applyFill="0" applyBorder="0" applyProtection="0">
      <alignment vertical="top"/>
    </xf>
    <xf numFmtId="165" fontId="2" fillId="0" borderId="0" applyFont="0" applyFill="0" applyBorder="0" applyAlignment="0" applyProtection="0"/>
    <xf numFmtId="0" fontId="8" fillId="0" borderId="0">
      <alignment vertical="center"/>
    </xf>
    <xf numFmtId="167" fontId="10" fillId="0" borderId="0" applyFont="0" applyFill="0" applyBorder="0" applyAlignment="0" applyProtection="0"/>
    <xf numFmtId="0" fontId="9" fillId="0" borderId="0" applyNumberFormat="0" applyFill="0" applyBorder="0" applyAlignment="0" applyProtection="0"/>
    <xf numFmtId="167" fontId="10" fillId="4" borderId="3" applyNumberFormat="0" applyBorder="0" applyProtection="0">
      <alignment horizontal="left" vertical="center" indent="1"/>
    </xf>
    <xf numFmtId="0" fontId="1" fillId="3" borderId="0" applyNumberFormat="0" applyBorder="0" applyAlignment="0" applyProtection="0"/>
    <xf numFmtId="0" fontId="9"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3" applyNumberFormat="0" applyFill="0" applyProtection="0">
      <alignment horizontal="left" vertical="center" indent="1"/>
    </xf>
    <xf numFmtId="0" fontId="13" fillId="0" borderId="4" applyNumberFormat="0" applyFill="0" applyProtection="0">
      <alignment horizontal="left" vertical="center" indent="1"/>
      <protection locked="0"/>
    </xf>
    <xf numFmtId="42" fontId="12" fillId="5" borderId="3" applyFill="0" applyProtection="0">
      <alignment horizontal="left" vertical="center" indent="1"/>
    </xf>
    <xf numFmtId="0" fontId="14" fillId="0" borderId="0" applyNumberFormat="0" applyFill="0" applyProtection="0">
      <alignment horizontal="right" vertical="center" indent="1"/>
    </xf>
    <xf numFmtId="0" fontId="14" fillId="0" borderId="0" applyNumberFormat="0" applyFill="0" applyProtection="0">
      <alignment horizontal="right" vertical="center" indent="1"/>
    </xf>
    <xf numFmtId="0" fontId="10" fillId="6" borderId="3" applyNumberFormat="0" applyBorder="0" applyProtection="0">
      <alignment horizontal="left" vertical="center" indent="1"/>
    </xf>
    <xf numFmtId="42" fontId="10" fillId="6" borderId="3" applyBorder="0">
      <alignment horizontal="left" vertical="center" indent="1"/>
    </xf>
    <xf numFmtId="167" fontId="10" fillId="7" borderId="3" applyNumberFormat="0" applyBorder="0" applyProtection="0">
      <alignment horizontal="left" vertical="center" indent="1"/>
    </xf>
    <xf numFmtId="0" fontId="10" fillId="8" borderId="5" applyAlignment="0">
      <alignment vertical="center"/>
    </xf>
    <xf numFmtId="0" fontId="15" fillId="0" borderId="0" applyFill="0" applyBorder="0" applyProtection="0">
      <alignment vertical="top"/>
    </xf>
    <xf numFmtId="42" fontId="16" fillId="5" borderId="6" applyNumberFormat="0" applyFill="0" applyProtection="0">
      <alignment horizontal="left" indent="1"/>
    </xf>
    <xf numFmtId="0" fontId="16" fillId="0" borderId="7" applyNumberFormat="0" applyFill="0" applyProtection="0">
      <alignment horizontal="left" vertical="center" indent="1"/>
    </xf>
    <xf numFmtId="0" fontId="10" fillId="0" borderId="8" applyNumberFormat="0" applyFill="0" applyProtection="0">
      <alignment horizontal="left" vertical="center" indent="1"/>
    </xf>
    <xf numFmtId="42" fontId="16" fillId="6" borderId="7" applyProtection="0">
      <alignment horizontal="left" vertical="center" indent="1"/>
    </xf>
    <xf numFmtId="167" fontId="10" fillId="4" borderId="3" applyNumberFormat="0" applyProtection="0">
      <alignment horizontal="left" vertical="center" indent="1"/>
    </xf>
    <xf numFmtId="0" fontId="14" fillId="0" borderId="9" applyNumberFormat="0" applyProtection="0">
      <alignment horizontal="left" vertical="center" indent="1"/>
    </xf>
    <xf numFmtId="0" fontId="17" fillId="2" borderId="0" applyNumberFormat="0" applyProtection="0">
      <alignment horizontal="left" vertical="center" wrapText="1" indent="1"/>
    </xf>
    <xf numFmtId="0" fontId="18" fillId="5" borderId="0">
      <alignment vertical="top"/>
    </xf>
    <xf numFmtId="0" fontId="19" fillId="7" borderId="0" applyNumberFormat="0" applyProtection="0">
      <alignment horizontal="left" vertical="center" wrapText="1" indent="1"/>
    </xf>
    <xf numFmtId="0" fontId="23" fillId="0" borderId="0" applyNumberFormat="0" applyFill="0" applyBorder="0" applyAlignment="0" applyProtection="0">
      <alignment vertical="top"/>
    </xf>
    <xf numFmtId="0" fontId="24" fillId="0" borderId="0" applyNumberFormat="0" applyFont="0" applyFill="0" applyBorder="0" applyAlignment="0" applyProtection="0">
      <alignment vertical="top"/>
      <protection locked="0"/>
    </xf>
    <xf numFmtId="0" fontId="10" fillId="0" borderId="0" applyNumberFormat="0" applyFill="0" applyBorder="0" applyProtection="0">
      <alignment vertical="top"/>
    </xf>
  </cellStyleXfs>
  <cellXfs count="111">
    <xf numFmtId="0" fontId="0" fillId="0" borderId="0" xfId="0">
      <alignment vertical="top"/>
    </xf>
    <xf numFmtId="0" fontId="3" fillId="0" borderId="0" xfId="0" applyFont="1" applyFill="1">
      <alignment vertical="top"/>
    </xf>
    <xf numFmtId="0" fontId="6" fillId="0" borderId="0" xfId="0" applyFont="1" applyFill="1">
      <alignment vertical="top"/>
    </xf>
    <xf numFmtId="0" fontId="3" fillId="0" borderId="0" xfId="0" applyFont="1" applyFill="1" applyBorder="1">
      <alignment vertical="top"/>
    </xf>
    <xf numFmtId="166" fontId="6" fillId="0" borderId="0" xfId="0" applyNumberFormat="1" applyFont="1" applyFill="1" applyBorder="1" applyProtection="1">
      <alignment vertical="top"/>
      <protection locked="0"/>
    </xf>
    <xf numFmtId="166" fontId="6" fillId="0" borderId="0" xfId="0" applyNumberFormat="1" applyFont="1" applyFill="1" applyBorder="1" applyAlignment="1" applyProtection="1">
      <alignment horizontal="right" vertical="center"/>
      <protection locked="0"/>
    </xf>
    <xf numFmtId="166" fontId="7" fillId="0" borderId="2" xfId="0" applyNumberFormat="1" applyFont="1" applyFill="1" applyBorder="1" applyAlignment="1" applyProtection="1">
      <alignment horizontal="right" vertical="center"/>
      <protection locked="0"/>
    </xf>
    <xf numFmtId="0" fontId="20" fillId="0" borderId="0" xfId="6" applyNumberFormat="1" applyFont="1" applyFill="1" applyBorder="1" applyAlignment="1" applyProtection="1">
      <alignment vertical="center"/>
      <protection locked="0"/>
    </xf>
    <xf numFmtId="9" fontId="21" fillId="0" borderId="0" xfId="6" applyNumberFormat="1" applyFont="1" applyFill="1" applyBorder="1" applyAlignment="1" applyProtection="1">
      <alignment vertical="center"/>
      <protection locked="0"/>
    </xf>
    <xf numFmtId="2" fontId="21" fillId="0" borderId="0" xfId="6" applyNumberFormat="1" applyFont="1" applyFill="1" applyBorder="1" applyAlignment="1" applyProtection="1">
      <alignment vertical="center"/>
      <protection locked="0"/>
    </xf>
    <xf numFmtId="0" fontId="21" fillId="0" borderId="0" xfId="6" applyFont="1" applyFill="1" applyAlignment="1" applyProtection="1">
      <alignment vertical="center"/>
      <protection locked="0"/>
    </xf>
    <xf numFmtId="11" fontId="21" fillId="0" borderId="0" xfId="6" applyNumberFormat="1" applyFont="1" applyFill="1" applyBorder="1" applyAlignment="1" applyProtection="1">
      <alignment vertical="center"/>
      <protection locked="0"/>
    </xf>
    <xf numFmtId="10" fontId="20" fillId="0" borderId="0" xfId="6" applyNumberFormat="1" applyFont="1" applyFill="1" applyAlignment="1" applyProtection="1">
      <alignment vertical="center"/>
      <protection locked="0"/>
    </xf>
    <xf numFmtId="10" fontId="21" fillId="0" borderId="0" xfId="6" applyNumberFormat="1" applyFont="1" applyFill="1" applyAlignment="1" applyProtection="1">
      <alignment vertical="center"/>
      <protection locked="0"/>
    </xf>
    <xf numFmtId="9" fontId="20" fillId="0" borderId="0" xfId="6" applyNumberFormat="1" applyFont="1" applyFill="1" applyBorder="1" applyAlignment="1" applyProtection="1">
      <alignment vertical="center"/>
      <protection locked="0"/>
    </xf>
    <xf numFmtId="42" fontId="10" fillId="0" borderId="3" xfId="11" applyFont="1" applyFill="1" applyProtection="1">
      <alignment horizontal="left" vertical="center" indent="1"/>
      <protection locked="0"/>
    </xf>
    <xf numFmtId="166" fontId="7" fillId="0" borderId="10" xfId="0" applyNumberFormat="1" applyFont="1" applyFill="1" applyBorder="1" applyAlignment="1" applyProtection="1">
      <alignment horizontal="right" vertical="center"/>
      <protection locked="0"/>
    </xf>
    <xf numFmtId="166" fontId="23" fillId="0" borderId="0" xfId="28" applyNumberFormat="1" applyFill="1" applyBorder="1" applyAlignment="1" applyProtection="1">
      <alignment vertical="center"/>
      <protection locked="0"/>
    </xf>
    <xf numFmtId="0" fontId="10" fillId="0" borderId="0" xfId="30">
      <alignment vertical="top"/>
    </xf>
    <xf numFmtId="0" fontId="10" fillId="0" borderId="0" xfId="30" applyAlignment="1">
      <alignment horizontal="center" vertical="center"/>
    </xf>
    <xf numFmtId="0" fontId="14" fillId="0" borderId="0" xfId="30" applyFont="1">
      <alignment vertical="top"/>
    </xf>
    <xf numFmtId="0" fontId="28" fillId="0" borderId="0" xfId="20" applyFont="1" applyBorder="1">
      <alignment horizontal="left" vertical="center" indent="1"/>
    </xf>
    <xf numFmtId="0" fontId="14" fillId="0" borderId="0" xfId="30" applyFont="1" applyAlignment="1">
      <alignment vertical="center"/>
    </xf>
    <xf numFmtId="0" fontId="10" fillId="0" borderId="0" xfId="30" applyAlignment="1">
      <alignment vertical="center"/>
    </xf>
    <xf numFmtId="0" fontId="28" fillId="5" borderId="0" xfId="20" applyFont="1" applyFill="1" applyBorder="1">
      <alignment horizontal="left" vertical="center" indent="1"/>
    </xf>
    <xf numFmtId="0" fontId="29" fillId="0" borderId="0" xfId="21" applyFont="1" applyBorder="1">
      <alignment horizontal="left" vertical="center" indent="1"/>
    </xf>
    <xf numFmtId="0" fontId="3" fillId="0" borderId="0" xfId="0" applyFont="1" applyFill="1" applyProtection="1">
      <alignment vertical="top"/>
      <protection locked="0"/>
    </xf>
    <xf numFmtId="3" fontId="30" fillId="0" borderId="0" xfId="8" applyNumberFormat="1" applyFont="1" applyFill="1" applyBorder="1" applyAlignment="1" applyProtection="1">
      <alignment horizontal="left" vertical="center" indent="2"/>
      <protection locked="0"/>
    </xf>
    <xf numFmtId="3" fontId="4" fillId="0" borderId="0" xfId="0" applyNumberFormat="1" applyFont="1" applyFill="1" applyBorder="1" applyAlignment="1" applyProtection="1">
      <alignment horizontal="left" vertical="center" indent="2"/>
      <protection locked="0"/>
    </xf>
    <xf numFmtId="0" fontId="30" fillId="0" borderId="3" xfId="8" applyNumberFormat="1" applyFont="1" applyFill="1" applyBorder="1" applyAlignment="1" applyProtection="1">
      <alignment horizontal="center" vertical="center"/>
      <protection locked="0"/>
    </xf>
    <xf numFmtId="0" fontId="25" fillId="0" borderId="0" xfId="13" applyFont="1" applyFill="1" applyAlignment="1" applyProtection="1">
      <alignment horizontal="center" vertical="center"/>
      <protection locked="0"/>
    </xf>
    <xf numFmtId="164" fontId="5" fillId="0" borderId="0" xfId="0" applyNumberFormat="1" applyFont="1" applyFill="1" applyBorder="1" applyAlignment="1" applyProtection="1">
      <alignment vertical="center"/>
      <protection locked="0"/>
    </xf>
    <xf numFmtId="0" fontId="3" fillId="0" borderId="0" xfId="0" applyFont="1" applyFill="1" applyAlignment="1" applyProtection="1">
      <alignment horizontal="right" vertical="center"/>
      <protection locked="0"/>
    </xf>
    <xf numFmtId="0" fontId="14" fillId="0" borderId="0" xfId="13" applyFill="1" applyProtection="1">
      <alignment horizontal="right" vertical="center" indent="1"/>
      <protection locked="0"/>
    </xf>
    <xf numFmtId="164" fontId="23" fillId="0" borderId="0" xfId="28" applyNumberForma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42" fontId="10" fillId="6" borderId="0" xfId="15" applyBorder="1" applyProtection="1">
      <alignment horizontal="left" vertical="center" indent="1"/>
    </xf>
    <xf numFmtId="0" fontId="11" fillId="0" borderId="0" xfId="8" applyFill="1">
      <alignment vertical="top"/>
    </xf>
    <xf numFmtId="0" fontId="14" fillId="0" borderId="0" xfId="13" applyFill="1" applyAlignment="1">
      <alignment horizontal="left" vertical="center" indent="1"/>
    </xf>
    <xf numFmtId="0" fontId="10" fillId="0" borderId="0" xfId="14" applyFill="1" applyBorder="1">
      <alignment horizontal="left" vertical="center" indent="1"/>
    </xf>
    <xf numFmtId="0" fontId="23" fillId="0" borderId="0" xfId="28" applyFill="1">
      <alignment vertical="top"/>
    </xf>
    <xf numFmtId="0" fontId="10" fillId="0" borderId="8" xfId="21" applyFill="1">
      <alignment horizontal="left" vertical="center" indent="1"/>
    </xf>
    <xf numFmtId="10" fontId="10" fillId="0" borderId="8" xfId="21" applyNumberFormat="1" applyFill="1">
      <alignment horizontal="left" vertical="center" indent="1"/>
    </xf>
    <xf numFmtId="0" fontId="10" fillId="0" borderId="8" xfId="21" applyNumberFormat="1" applyFill="1">
      <alignment horizontal="left" vertical="center" indent="1"/>
    </xf>
    <xf numFmtId="0" fontId="10" fillId="0" borderId="6" xfId="21" applyFill="1" applyBorder="1">
      <alignment horizontal="left" vertical="center" indent="1"/>
    </xf>
    <xf numFmtId="0" fontId="10" fillId="0" borderId="6" xfId="21" applyNumberFormat="1" applyFill="1" applyBorder="1">
      <alignment horizontal="left" vertical="center" indent="1"/>
    </xf>
    <xf numFmtId="10" fontId="10" fillId="0" borderId="6" xfId="21" applyNumberFormat="1" applyFill="1" applyBorder="1">
      <alignment horizontal="left" vertical="center" indent="1"/>
    </xf>
    <xf numFmtId="42" fontId="10" fillId="0" borderId="8" xfId="21" applyNumberFormat="1" applyFill="1">
      <alignment horizontal="left" vertical="center" indent="1"/>
    </xf>
    <xf numFmtId="42" fontId="10" fillId="6" borderId="8" xfId="15" applyNumberFormat="1" applyBorder="1">
      <alignment horizontal="left" vertical="center" indent="1"/>
    </xf>
    <xf numFmtId="42" fontId="10" fillId="6" borderId="0" xfId="15" applyNumberFormat="1" applyBorder="1">
      <alignment horizontal="left" vertical="center" indent="1"/>
    </xf>
    <xf numFmtId="42" fontId="10" fillId="6" borderId="8" xfId="14" applyNumberFormat="1" applyBorder="1">
      <alignment horizontal="left" vertical="center" indent="1"/>
    </xf>
    <xf numFmtId="0" fontId="16" fillId="0" borderId="7" xfId="20" applyFill="1" applyProtection="1">
      <alignment horizontal="left" vertical="center" indent="1"/>
      <protection locked="0"/>
    </xf>
    <xf numFmtId="0" fontId="16" fillId="0" borderId="7" xfId="20" applyNumberFormat="1" applyFill="1" applyProtection="1">
      <alignment horizontal="left" vertical="center" indent="1"/>
      <protection locked="0"/>
    </xf>
    <xf numFmtId="0" fontId="10" fillId="0" borderId="8" xfId="21" applyFill="1" applyProtection="1">
      <alignment horizontal="left" vertical="center" indent="1"/>
      <protection locked="0"/>
    </xf>
    <xf numFmtId="9" fontId="10" fillId="0" borderId="8" xfId="21" applyNumberFormat="1" applyFill="1" applyProtection="1">
      <alignment horizontal="left" vertical="center" indent="1"/>
      <protection locked="0"/>
    </xf>
    <xf numFmtId="11" fontId="10" fillId="0" borderId="8" xfId="21" applyNumberFormat="1" applyFill="1" applyProtection="1">
      <alignment horizontal="left" vertical="center" indent="1"/>
      <protection locked="0"/>
    </xf>
    <xf numFmtId="11" fontId="10" fillId="0" borderId="8" xfId="21" applyNumberFormat="1" applyProtection="1">
      <alignment horizontal="left" vertical="center" indent="1"/>
      <protection locked="0"/>
    </xf>
    <xf numFmtId="10" fontId="10" fillId="0" borderId="8" xfId="21" applyNumberFormat="1" applyFill="1" applyProtection="1">
      <alignment horizontal="left" vertical="center" indent="1"/>
      <protection locked="0"/>
    </xf>
    <xf numFmtId="10" fontId="10" fillId="0" borderId="8" xfId="21" applyNumberFormat="1" applyProtection="1">
      <alignment horizontal="left" vertical="center" indent="1"/>
      <protection locked="0"/>
    </xf>
    <xf numFmtId="9" fontId="10" fillId="0" borderId="8" xfId="21" applyNumberFormat="1" applyProtection="1">
      <alignment horizontal="left" vertical="center" indent="1"/>
      <protection locked="0"/>
    </xf>
    <xf numFmtId="42" fontId="10" fillId="0" borderId="8" xfId="21" applyNumberFormat="1" applyFill="1" applyProtection="1">
      <alignment horizontal="left" vertical="center" indent="1"/>
      <protection locked="0"/>
    </xf>
    <xf numFmtId="42" fontId="10" fillId="0" borderId="8" xfId="21" applyNumberFormat="1" applyProtection="1">
      <alignment horizontal="left" vertical="center" indent="1"/>
      <protection locked="0"/>
    </xf>
    <xf numFmtId="0" fontId="10" fillId="0" borderId="0" xfId="28" applyFont="1" applyFill="1" applyAlignment="1" applyProtection="1">
      <alignment horizontal="right" vertical="center" indent="1"/>
      <protection locked="0"/>
    </xf>
    <xf numFmtId="0" fontId="10" fillId="0" borderId="0" xfId="21" applyFill="1" applyBorder="1">
      <alignment horizontal="left" vertical="center" indent="1"/>
    </xf>
    <xf numFmtId="10" fontId="10" fillId="0" borderId="0" xfId="21" applyNumberFormat="1" applyFill="1" applyBorder="1">
      <alignment horizontal="left" vertical="center" indent="1"/>
    </xf>
    <xf numFmtId="42" fontId="10" fillId="0" borderId="0" xfId="21" applyNumberFormat="1" applyFill="1" applyBorder="1">
      <alignment horizontal="left" vertical="center" indent="1"/>
    </xf>
    <xf numFmtId="42" fontId="10" fillId="0" borderId="0" xfId="15" applyFill="1" applyBorder="1" applyProtection="1">
      <alignment horizontal="left" vertical="center" indent="1"/>
    </xf>
    <xf numFmtId="42" fontId="16" fillId="0" borderId="0" xfId="22" applyFill="1" applyBorder="1" applyProtection="1">
      <alignment horizontal="left" vertical="center" indent="1"/>
    </xf>
    <xf numFmtId="0" fontId="14" fillId="0" borderId="0" xfId="13" applyFill="1" applyAlignment="1" applyProtection="1">
      <alignment horizontal="right" vertical="center"/>
      <protection locked="0"/>
    </xf>
    <xf numFmtId="0" fontId="31" fillId="0" borderId="0" xfId="20" applyNumberFormat="1" applyFont="1" applyFill="1" applyBorder="1" applyProtection="1">
      <alignment horizontal="left" vertical="center" indent="1"/>
      <protection locked="0"/>
    </xf>
    <xf numFmtId="9" fontId="22" fillId="0" borderId="0" xfId="21" applyNumberFormat="1" applyFont="1" applyFill="1" applyBorder="1" applyProtection="1">
      <alignment horizontal="left" vertical="center" indent="1"/>
      <protection locked="0"/>
    </xf>
    <xf numFmtId="2" fontId="22" fillId="0" borderId="0" xfId="21" applyNumberFormat="1" applyFont="1" applyFill="1" applyBorder="1" applyProtection="1">
      <alignment horizontal="left" vertical="center" indent="1"/>
      <protection locked="0"/>
    </xf>
    <xf numFmtId="0" fontId="22" fillId="0" borderId="0" xfId="21" applyFont="1" applyFill="1" applyBorder="1" applyProtection="1">
      <alignment horizontal="left" vertical="center" indent="1"/>
      <protection locked="0"/>
    </xf>
    <xf numFmtId="11" fontId="22" fillId="0" borderId="0" xfId="21" applyNumberFormat="1" applyFont="1" applyFill="1" applyBorder="1" applyProtection="1">
      <alignment horizontal="left" vertical="center" indent="1"/>
      <protection locked="0"/>
    </xf>
    <xf numFmtId="10" fontId="22" fillId="0" borderId="0" xfId="21" applyNumberFormat="1" applyFont="1" applyFill="1" applyBorder="1" applyProtection="1">
      <alignment horizontal="left" vertical="center" indent="1"/>
      <protection locked="0"/>
    </xf>
    <xf numFmtId="0" fontId="16" fillId="0" borderId="0" xfId="28" applyFont="1" applyFill="1" applyBorder="1">
      <alignment vertical="top"/>
    </xf>
    <xf numFmtId="0" fontId="16" fillId="0" borderId="0" xfId="28" quotePrefix="1" applyFont="1" applyFill="1">
      <alignment vertical="top"/>
    </xf>
    <xf numFmtId="0" fontId="10" fillId="6" borderId="0" xfId="14" applyBorder="1" applyAlignment="1">
      <alignment horizontal="right" vertical="center" indent="1"/>
    </xf>
    <xf numFmtId="0" fontId="10" fillId="0" borderId="8" xfId="21" applyNumberFormat="1" applyFill="1" applyAlignment="1">
      <alignment horizontal="right" vertical="center" indent="1"/>
    </xf>
    <xf numFmtId="42" fontId="10" fillId="6" borderId="8" xfId="15" applyBorder="1">
      <alignment horizontal="left" vertical="center" indent="1"/>
    </xf>
    <xf numFmtId="9" fontId="10" fillId="0" borderId="8" xfId="21" applyNumberFormat="1" applyFill="1" applyAlignment="1">
      <alignment horizontal="center" vertical="center"/>
    </xf>
    <xf numFmtId="0" fontId="10" fillId="0" borderId="7" xfId="21" applyFill="1" applyBorder="1">
      <alignment horizontal="left" vertical="center" indent="1"/>
    </xf>
    <xf numFmtId="0" fontId="10" fillId="0" borderId="7" xfId="21" applyFill="1" applyBorder="1" applyAlignment="1">
      <alignment horizontal="center" vertical="center"/>
    </xf>
    <xf numFmtId="42" fontId="10" fillId="0" borderId="7" xfId="21" applyNumberFormat="1" applyFill="1" applyBorder="1">
      <alignment horizontal="left" vertical="center" indent="1"/>
    </xf>
    <xf numFmtId="0" fontId="10" fillId="0" borderId="8" xfId="21" applyFill="1" applyAlignment="1">
      <alignment horizontal="center" vertical="center"/>
    </xf>
    <xf numFmtId="10" fontId="10" fillId="0" borderId="8" xfId="21" applyNumberFormat="1" applyFill="1" applyAlignment="1">
      <alignment horizontal="center" vertical="center"/>
    </xf>
    <xf numFmtId="42" fontId="16" fillId="6" borderId="7" xfId="22" applyProtection="1">
      <alignment horizontal="left" vertical="center" indent="1"/>
      <protection locked="0"/>
    </xf>
    <xf numFmtId="42" fontId="16" fillId="6" borderId="7" xfId="22" applyProtection="1">
      <alignment horizontal="left" vertical="center" indent="1"/>
    </xf>
    <xf numFmtId="42" fontId="16" fillId="6" borderId="7" xfId="22" applyAlignment="1" applyProtection="1">
      <alignment horizontal="right" vertical="center" indent="1"/>
      <protection locked="0"/>
    </xf>
    <xf numFmtId="168" fontId="17" fillId="0" borderId="11" xfId="13" applyNumberFormat="1" applyFont="1" applyBorder="1" applyAlignment="1">
      <alignment horizontal="left" vertical="center" indent="1"/>
    </xf>
    <xf numFmtId="42" fontId="10" fillId="0" borderId="8" xfId="14" applyNumberFormat="1" applyFill="1" applyBorder="1">
      <alignment horizontal="left" vertical="center" indent="1"/>
    </xf>
    <xf numFmtId="0" fontId="32" fillId="0" borderId="0" xfId="13" applyFont="1" applyFill="1">
      <alignment horizontal="right" vertical="center" indent="1"/>
    </xf>
    <xf numFmtId="0" fontId="32" fillId="0" borderId="0" xfId="13" applyFont="1" applyFill="1" applyAlignment="1">
      <alignment horizontal="right" vertical="center"/>
    </xf>
    <xf numFmtId="42" fontId="10" fillId="6" borderId="1" xfId="15" applyBorder="1">
      <alignment horizontal="left" vertical="center" indent="1"/>
    </xf>
    <xf numFmtId="42" fontId="10" fillId="6" borderId="0" xfId="14" applyNumberFormat="1" applyBorder="1" applyProtection="1">
      <alignment horizontal="left" vertical="center" indent="1"/>
    </xf>
    <xf numFmtId="0" fontId="10" fillId="0" borderId="0" xfId="14" applyFill="1" applyBorder="1" applyProtection="1">
      <alignment horizontal="left" vertical="center" indent="1"/>
      <protection locked="0"/>
    </xf>
    <xf numFmtId="42" fontId="10" fillId="0" borderId="0" xfId="15" applyFill="1" applyBorder="1">
      <alignment horizontal="left" vertical="center" indent="1"/>
    </xf>
    <xf numFmtId="42" fontId="10" fillId="0" borderId="7" xfId="15" applyFill="1" applyBorder="1">
      <alignment horizontal="left" vertical="center" indent="1"/>
    </xf>
    <xf numFmtId="42" fontId="10" fillId="0" borderId="8" xfId="15" applyFill="1" applyBorder="1" applyAlignment="1">
      <alignment horizontal="center" vertical="center"/>
    </xf>
    <xf numFmtId="0" fontId="10" fillId="0" borderId="7" xfId="21" applyFill="1" applyBorder="1" applyAlignment="1">
      <alignment horizontal="right" vertical="center" indent="1"/>
    </xf>
    <xf numFmtId="0" fontId="10" fillId="0" borderId="7" xfId="21" applyFill="1" applyBorder="1" applyAlignment="1">
      <alignment horizontal="right" vertical="center"/>
    </xf>
    <xf numFmtId="0" fontId="26" fillId="0" borderId="0" xfId="7" applyFont="1" applyAlignment="1">
      <alignment horizontal="center" vertical="center" wrapText="1"/>
    </xf>
    <xf numFmtId="0" fontId="26" fillId="0" borderId="0" xfId="7" applyFont="1" applyAlignment="1">
      <alignment horizontal="center" vertical="center"/>
    </xf>
    <xf numFmtId="0" fontId="27" fillId="0" borderId="0" xfId="28" applyFont="1" applyAlignment="1">
      <alignment horizontal="left" indent="1"/>
    </xf>
    <xf numFmtId="168" fontId="17" fillId="0" borderId="11" xfId="13" applyNumberFormat="1" applyFont="1" applyBorder="1" applyAlignment="1">
      <alignment horizontal="left" vertical="center" indent="1"/>
    </xf>
    <xf numFmtId="0" fontId="17" fillId="0" borderId="11" xfId="25" applyFill="1" applyBorder="1">
      <alignment horizontal="left" vertical="center" wrapText="1" indent="1"/>
    </xf>
    <xf numFmtId="0" fontId="17" fillId="0" borderId="11" xfId="13" applyFont="1" applyBorder="1" applyAlignment="1">
      <alignment horizontal="left" vertical="center" indent="1"/>
    </xf>
    <xf numFmtId="3" fontId="30" fillId="0" borderId="0" xfId="8" applyNumberFormat="1" applyFont="1" applyFill="1" applyBorder="1" applyAlignment="1" applyProtection="1">
      <alignment horizontal="left" vertical="center"/>
      <protection locked="0"/>
    </xf>
    <xf numFmtId="3" fontId="30" fillId="0" borderId="12" xfId="8" applyNumberFormat="1" applyFont="1" applyFill="1" applyBorder="1" applyAlignment="1" applyProtection="1">
      <alignment horizontal="left" vertical="center"/>
      <protection locked="0"/>
    </xf>
    <xf numFmtId="0" fontId="10" fillId="0" borderId="8" xfId="21" applyFill="1" applyAlignment="1">
      <alignment horizontal="center" vertical="center"/>
    </xf>
  </cellXfs>
  <cellStyles count="31">
    <cellStyle name="20% - Accent5" xfId="6" builtinId="46"/>
    <cellStyle name="Currency" xfId="3" builtinId="4" customBuiltin="1"/>
    <cellStyle name="Doc title" xfId="7" xr:uid="{254154CB-466B-4C80-88D1-21BB14D2DB39}"/>
    <cellStyle name="Euro" xfId="1" xr:uid="{00000000-0005-0000-0000-000001000000}"/>
    <cellStyle name="Good" xfId="5" builtinId="26" customBuiltin="1"/>
    <cellStyle name="Header_1" xfId="8" xr:uid="{0A510974-B82C-4978-AAE4-78ADD70F048A}"/>
    <cellStyle name="Header_3_1" xfId="28" xr:uid="{C2668911-9187-46FD-BA55-BEE9ACBD39D3}"/>
    <cellStyle name="Hyperlink 2" xfId="29" xr:uid="{E41BD36A-2B6B-4C76-BB44-D0F182E2E5DD}"/>
    <cellStyle name="invoer - default" xfId="9" xr:uid="{6343C7F5-C2B0-4BCC-8A02-77030ABBDEBC}"/>
    <cellStyle name="invoer - toelichting" xfId="10" xr:uid="{92E04F4D-33A0-4214-A33C-07A363E749F0}"/>
    <cellStyle name="Invoer financieel" xfId="11" xr:uid="{643347C7-2B09-4A47-BDE7-25BAE4ECFD12}"/>
    <cellStyle name="labels" xfId="12" xr:uid="{B92AFECF-2665-4A0D-874A-5F802FA299BE}"/>
    <cellStyle name="labels-new" xfId="13" xr:uid="{83134D87-1C90-40EE-B7BC-93448101A758}"/>
    <cellStyle name="Normal" xfId="0" builtinId="0" customBuiltin="1"/>
    <cellStyle name="Normal 2" xfId="2" xr:uid="{00000000-0005-0000-0000-000005000000}"/>
    <cellStyle name="Output - default" xfId="14" xr:uid="{5C850A76-751B-4CCC-948C-6A0E96BF92E2}"/>
    <cellStyle name="Output financieel" xfId="15" xr:uid="{72052757-384B-4599-895E-B39364D81DE1}"/>
    <cellStyle name="Slecht" xfId="16" xr:uid="{0357D3F0-6F1F-4565-94EA-170D6629E984}"/>
    <cellStyle name="Standaard 2" xfId="30" xr:uid="{84C0BFEC-099C-467B-93ED-452F21592F9E}"/>
    <cellStyle name="Stijl 1" xfId="17" xr:uid="{5DEEFFB3-EE08-4449-A97B-3801A3C3C425}"/>
    <cellStyle name="style sheet label" xfId="18" xr:uid="{CED81494-F9BE-47F4-8EDD-E13E232FF9C0}"/>
    <cellStyle name="Table bottom" xfId="19" xr:uid="{6AEAEA09-B9F4-4464-B4A8-1A0A506A1672}"/>
    <cellStyle name="Table head" xfId="20" xr:uid="{0CEEC0A6-B382-4E48-9767-9A2333ECC4DF}"/>
    <cellStyle name="table row" xfId="21" xr:uid="{6EFEE5AF-217E-4EFA-A3AA-D1703616DB70}"/>
    <cellStyle name="table_bottom_rendered_fin" xfId="22" xr:uid="{FF2DF06F-C7C6-419A-AF34-0D26236E8475}"/>
    <cellStyle name="test 10" xfId="23" xr:uid="{AFAE91DA-009E-4B4F-A9C2-E1CBF5C742AA}"/>
    <cellStyle name="Title" xfId="4" builtinId="15" customBuiltin="1"/>
    <cellStyle name="toelichting" xfId="24" xr:uid="{1C343C95-E1B0-42F6-8E1C-39491C278C0D}"/>
    <cellStyle name="Toelichting document" xfId="25" xr:uid="{73B77E7F-6D14-458C-8E91-84DC4EF5D706}"/>
    <cellStyle name="Top header" xfId="26" xr:uid="{708A31D7-5B21-4F9D-98B1-FD182E2E2262}"/>
    <cellStyle name="warning" xfId="27" xr:uid="{FE07182F-1D7C-4F95-BF34-EAF6A913CBE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mruColors>
      <color rgb="FF4A9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24849</xdr:rowOff>
    </xdr:from>
    <xdr:to>
      <xdr:col>12</xdr:col>
      <xdr:colOff>0</xdr:colOff>
      <xdr:row>16</xdr:row>
      <xdr:rowOff>0</xdr:rowOff>
    </xdr:to>
    <xdr:sp macro="" textlink="">
      <xdr:nvSpPr>
        <xdr:cNvPr id="3" name="Tekstvak 2">
          <a:extLst>
            <a:ext uri="{FF2B5EF4-FFF2-40B4-BE49-F238E27FC236}">
              <a16:creationId xmlns:a16="http://schemas.microsoft.com/office/drawing/2014/main" id="{A6FD839F-ED70-47EE-B646-4C9120327D83}"/>
            </a:ext>
          </a:extLst>
        </xdr:cNvPr>
        <xdr:cNvSpPr txBox="1"/>
      </xdr:nvSpPr>
      <xdr:spPr>
        <a:xfrm>
          <a:off x="238125" y="1929849"/>
          <a:ext cx="5238750" cy="1403901"/>
        </a:xfrm>
        <a:prstGeom prst="rect">
          <a:avLst/>
        </a:prstGeom>
        <a:solidFill>
          <a:schemeClr val="bg1"/>
        </a:solidFill>
        <a:ln w="9525" cmpd="sng">
          <a:noFill/>
          <a:prstDash val="dash"/>
        </a:ln>
        <a:effectLst>
          <a:glow rad="76200">
            <a:srgbClr val="D9E1F2">
              <a:alpha val="25000"/>
            </a:srgb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400">
              <a:solidFill>
                <a:srgbClr val="717171"/>
              </a:solidFill>
            </a:rPr>
            <a:t>Het rechtsherstel voor de massaal bezwaarmakers en voor alle belastingplichtigen wiens aanslag nog niet onherroepelijk vaststond, vindt plaats volgens de forfaitaire spaarvariant. Als het nieuw berekende forfaitaire rendement lager is dan het oorspronkelijk berekende forfaitaire rendement, wordt het inkomen uit sparen en beleggen voor de belastingen verminderd.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2B18-2B86-4E23-81E0-ACBA0939A9EE}">
  <sheetPr>
    <pageSetUpPr autoPageBreaks="0"/>
  </sheetPr>
  <dimension ref="A1:Q46"/>
  <sheetViews>
    <sheetView showGridLines="0" showRowColHeaders="0" tabSelected="1" zoomScaleNormal="100" workbookViewId="0">
      <selection activeCell="B2" sqref="B2:L6"/>
    </sheetView>
  </sheetViews>
  <sheetFormatPr defaultColWidth="0" defaultRowHeight="18.75" customHeight="1" zeroHeight="1" x14ac:dyDescent="0.3"/>
  <cols>
    <col min="1" max="1" width="2.5" style="18" customWidth="1"/>
    <col min="2" max="12" width="5" style="18" customWidth="1"/>
    <col min="13" max="13" width="2.5" style="18" customWidth="1"/>
    <col min="14" max="14" width="6.3984375" style="18" hidden="1" customWidth="1"/>
    <col min="15" max="17" width="0" style="18" hidden="1" customWidth="1"/>
    <col min="18" max="16384" width="6.3984375" style="18" hidden="1"/>
  </cols>
  <sheetData>
    <row r="1" spans="2:12" x14ac:dyDescent="0.3"/>
    <row r="2" spans="2:12" ht="18.75" customHeight="1" x14ac:dyDescent="0.3">
      <c r="B2" s="102" t="s">
        <v>11</v>
      </c>
      <c r="C2" s="103"/>
      <c r="D2" s="103"/>
      <c r="E2" s="103"/>
      <c r="F2" s="103"/>
      <c r="G2" s="103"/>
      <c r="H2" s="103"/>
      <c r="I2" s="103"/>
      <c r="J2" s="103"/>
      <c r="K2" s="103"/>
      <c r="L2" s="103"/>
    </row>
    <row r="3" spans="2:12" ht="18.75" customHeight="1" x14ac:dyDescent="0.3">
      <c r="B3" s="102"/>
      <c r="C3" s="103"/>
      <c r="D3" s="103"/>
      <c r="E3" s="103"/>
      <c r="F3" s="103"/>
      <c r="G3" s="103"/>
      <c r="H3" s="103"/>
      <c r="I3" s="103"/>
      <c r="J3" s="103"/>
      <c r="K3" s="103"/>
      <c r="L3" s="103"/>
    </row>
    <row r="4" spans="2:12" x14ac:dyDescent="0.3">
      <c r="B4" s="103"/>
      <c r="C4" s="103"/>
      <c r="D4" s="103"/>
      <c r="E4" s="103"/>
      <c r="F4" s="103"/>
      <c r="G4" s="103"/>
      <c r="H4" s="103"/>
      <c r="I4" s="103"/>
      <c r="J4" s="103"/>
      <c r="K4" s="103"/>
      <c r="L4" s="103"/>
    </row>
    <row r="5" spans="2:12" s="19" customFormat="1" ht="18.75" customHeight="1" x14ac:dyDescent="0.3">
      <c r="B5" s="103"/>
      <c r="C5" s="103"/>
      <c r="D5" s="103"/>
      <c r="E5" s="103"/>
      <c r="F5" s="103"/>
      <c r="G5" s="103"/>
      <c r="H5" s="103"/>
      <c r="I5" s="103"/>
      <c r="J5" s="103"/>
      <c r="K5" s="103"/>
      <c r="L5" s="103"/>
    </row>
    <row r="6" spans="2:12" ht="18.75" customHeight="1" x14ac:dyDescent="0.3">
      <c r="B6" s="103"/>
      <c r="C6" s="103"/>
      <c r="D6" s="103"/>
      <c r="E6" s="103"/>
      <c r="F6" s="103"/>
      <c r="G6" s="103"/>
      <c r="H6" s="103"/>
      <c r="I6" s="103"/>
      <c r="J6" s="103"/>
      <c r="K6" s="103"/>
      <c r="L6" s="103"/>
    </row>
    <row r="7" spans="2:12" ht="18.75" customHeight="1" x14ac:dyDescent="0.3"/>
    <row r="8" spans="2:12" ht="18.75" customHeight="1" x14ac:dyDescent="0.3"/>
    <row r="9" spans="2:12" x14ac:dyDescent="0.3"/>
    <row r="10" spans="2:12" x14ac:dyDescent="0.3"/>
    <row r="11" spans="2:12" ht="18.75" customHeight="1" x14ac:dyDescent="0.3"/>
    <row r="12" spans="2:12" ht="18.75" customHeight="1" x14ac:dyDescent="0.3"/>
    <row r="13" spans="2:12" ht="18.75" customHeight="1" x14ac:dyDescent="0.3"/>
    <row r="14" spans="2:12" x14ac:dyDescent="0.3"/>
    <row r="15" spans="2:12" x14ac:dyDescent="0.3"/>
    <row r="16" spans="2:12" x14ac:dyDescent="0.3"/>
    <row r="17" spans="2:13" x14ac:dyDescent="0.3"/>
    <row r="18" spans="2:13" x14ac:dyDescent="0.3"/>
    <row r="19" spans="2:13" x14ac:dyDescent="0.3"/>
    <row r="20" spans="2:13" x14ac:dyDescent="0.3">
      <c r="B20" s="104" t="s">
        <v>10</v>
      </c>
      <c r="C20" s="104"/>
      <c r="D20" s="104"/>
      <c r="E20" s="104"/>
      <c r="F20" s="104"/>
      <c r="G20" s="20"/>
      <c r="H20" s="20"/>
      <c r="I20" s="20"/>
      <c r="J20" s="20"/>
      <c r="K20" s="20"/>
      <c r="L20" s="20"/>
    </row>
    <row r="21" spans="2:13" ht="18.75" customHeight="1" x14ac:dyDescent="0.3">
      <c r="B21" s="104"/>
      <c r="C21" s="104"/>
      <c r="D21" s="104"/>
      <c r="E21" s="104"/>
      <c r="F21" s="104"/>
      <c r="G21" s="21"/>
      <c r="H21" s="22"/>
      <c r="I21" s="22"/>
      <c r="J21" s="22"/>
      <c r="K21" s="22"/>
      <c r="L21" s="22"/>
      <c r="M21" s="23"/>
    </row>
    <row r="22" spans="2:13" x14ac:dyDescent="0.3">
      <c r="B22" s="21"/>
      <c r="C22" s="24"/>
      <c r="D22" s="21"/>
      <c r="E22" s="21"/>
      <c r="F22" s="21"/>
      <c r="G22" s="21"/>
      <c r="H22" s="22"/>
      <c r="I22" s="22"/>
      <c r="J22" s="22"/>
      <c r="K22" s="22"/>
      <c r="L22" s="22"/>
      <c r="M22" s="23"/>
    </row>
    <row r="23" spans="2:13" ht="18.75" customHeight="1" x14ac:dyDescent="0.3">
      <c r="B23" s="105">
        <v>44680</v>
      </c>
      <c r="C23" s="105"/>
      <c r="D23" s="105"/>
      <c r="E23" s="105"/>
      <c r="F23" s="90"/>
      <c r="G23" s="106" t="s">
        <v>12</v>
      </c>
      <c r="H23" s="106"/>
      <c r="I23" s="106"/>
      <c r="J23" s="106"/>
      <c r="K23" s="106"/>
      <c r="L23" s="106"/>
      <c r="M23" s="25"/>
    </row>
    <row r="24" spans="2:13" x14ac:dyDescent="0.3">
      <c r="B24" s="105"/>
      <c r="C24" s="105"/>
      <c r="D24" s="105"/>
      <c r="E24" s="105"/>
      <c r="F24" s="90"/>
      <c r="G24" s="107"/>
      <c r="H24" s="107"/>
      <c r="I24" s="107"/>
      <c r="J24" s="107"/>
      <c r="K24" s="107"/>
      <c r="L24" s="107"/>
      <c r="M24" s="25"/>
    </row>
    <row r="25" spans="2:13" x14ac:dyDescent="0.3"/>
    <row r="26" spans="2:13" x14ac:dyDescent="0.3"/>
    <row r="27" spans="2:13" x14ac:dyDescent="0.3"/>
    <row r="28" spans="2:13" x14ac:dyDescent="0.3"/>
    <row r="29" spans="2:13" x14ac:dyDescent="0.3"/>
    <row r="30" spans="2:13" x14ac:dyDescent="0.3"/>
    <row r="31" spans="2:13" x14ac:dyDescent="0.3"/>
    <row r="32" spans="2:13" x14ac:dyDescent="0.3"/>
    <row r="33" x14ac:dyDescent="0.3"/>
    <row r="34" x14ac:dyDescent="0.3"/>
    <row r="35" x14ac:dyDescent="0.3"/>
    <row r="36" x14ac:dyDescent="0.3"/>
    <row r="37" x14ac:dyDescent="0.3"/>
    <row r="38" x14ac:dyDescent="0.3"/>
    <row r="39" x14ac:dyDescent="0.3"/>
    <row r="40" x14ac:dyDescent="0.3"/>
    <row r="41" hidden="1" x14ac:dyDescent="0.3"/>
    <row r="42" hidden="1" x14ac:dyDescent="0.3"/>
    <row r="43" hidden="1" x14ac:dyDescent="0.3"/>
    <row r="44" hidden="1" x14ac:dyDescent="0.3"/>
    <row r="45" x14ac:dyDescent="0.3"/>
    <row r="46" x14ac:dyDescent="0.3"/>
  </sheetData>
  <mergeCells count="6">
    <mergeCell ref="B2:L6"/>
    <mergeCell ref="B20:F21"/>
    <mergeCell ref="B23:E23"/>
    <mergeCell ref="G23:L23"/>
    <mergeCell ref="B24:E24"/>
    <mergeCell ref="G24:L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2:G17"/>
  <sheetViews>
    <sheetView showGridLines="0" showRowColHeaders="0" workbookViewId="0"/>
  </sheetViews>
  <sheetFormatPr defaultColWidth="9.09765625" defaultRowHeight="15.95" customHeight="1" x14ac:dyDescent="0.3"/>
  <cols>
    <col min="1" max="1" width="5.69921875" style="26" customWidth="1"/>
    <col min="2" max="2" width="5.69921875" style="26" hidden="1" customWidth="1"/>
    <col min="3" max="5" width="24.09765625" style="26" customWidth="1"/>
    <col min="6" max="6" width="17.19921875" style="32" customWidth="1"/>
    <col min="7" max="16384" width="9.09765625" style="26"/>
  </cols>
  <sheetData>
    <row r="2" spans="3:7" ht="46.5" x14ac:dyDescent="0.3">
      <c r="C2" s="108" t="s">
        <v>13</v>
      </c>
      <c r="D2" s="108"/>
      <c r="E2" s="109"/>
      <c r="F2" s="29">
        <v>2020</v>
      </c>
    </row>
    <row r="3" spans="3:7" ht="18.75" customHeight="1" x14ac:dyDescent="0.3">
      <c r="C3" s="27"/>
      <c r="D3" s="28"/>
      <c r="E3" s="28"/>
      <c r="F3" s="30" t="s">
        <v>8</v>
      </c>
    </row>
    <row r="4" spans="3:7" ht="46.5" x14ac:dyDescent="0.3">
      <c r="C4" s="27"/>
      <c r="D4" s="28"/>
      <c r="E4" s="28"/>
    </row>
    <row r="6" spans="3:7" ht="23.25" x14ac:dyDescent="0.3">
      <c r="C6" s="34" t="s">
        <v>18</v>
      </c>
    </row>
    <row r="7" spans="3:7" ht="18.75" customHeight="1" x14ac:dyDescent="0.3">
      <c r="C7" s="31"/>
    </row>
    <row r="8" spans="3:7" ht="18.75" customHeight="1" x14ac:dyDescent="0.3">
      <c r="C8" s="63" t="s">
        <v>5</v>
      </c>
      <c r="F8" s="15">
        <v>0</v>
      </c>
    </row>
    <row r="9" spans="3:7" ht="18.75" customHeight="1" x14ac:dyDescent="0.3">
      <c r="C9" s="63" t="s">
        <v>19</v>
      </c>
      <c r="D9" s="33" t="s">
        <v>20</v>
      </c>
      <c r="E9" s="94">
        <f>F8-E10+E11</f>
        <v>0</v>
      </c>
      <c r="F9" s="6"/>
    </row>
    <row r="10" spans="3:7" ht="18.75" customHeight="1" x14ac:dyDescent="0.3">
      <c r="C10" s="33"/>
      <c r="D10" s="33" t="s">
        <v>21</v>
      </c>
      <c r="E10" s="15">
        <v>0</v>
      </c>
      <c r="F10" s="6"/>
    </row>
    <row r="11" spans="3:7" ht="18.75" customHeight="1" x14ac:dyDescent="0.3">
      <c r="C11" s="33"/>
      <c r="D11" s="33" t="s">
        <v>22</v>
      </c>
      <c r="E11" s="15">
        <v>0</v>
      </c>
      <c r="F11" s="16"/>
    </row>
    <row r="12" spans="3:7" ht="18.75" customHeight="1" x14ac:dyDescent="0.3">
      <c r="C12" s="4"/>
      <c r="D12" s="35"/>
      <c r="E12" s="36"/>
      <c r="F12" s="5"/>
      <c r="G12" s="96"/>
    </row>
    <row r="13" spans="3:7" ht="23.25" x14ac:dyDescent="0.3">
      <c r="C13" s="17" t="s">
        <v>9</v>
      </c>
      <c r="D13" s="35"/>
      <c r="E13" s="36"/>
      <c r="F13" s="5"/>
    </row>
    <row r="14" spans="3:7" ht="18.75" customHeight="1" x14ac:dyDescent="0.3">
      <c r="C14" s="4"/>
      <c r="D14" s="35"/>
      <c r="E14" s="36"/>
      <c r="F14" s="5"/>
    </row>
    <row r="15" spans="3:7" ht="18.75" customHeight="1" x14ac:dyDescent="0.3">
      <c r="C15" s="67"/>
      <c r="D15" s="69" t="s">
        <v>6</v>
      </c>
      <c r="E15" s="69"/>
      <c r="F15" s="95">
        <f>IF(F2&lt;2022,ROUNDDOWN(Achtergrondberekening!M12,0),ROUNDDOWN(Achtergrondberekening!#REF!,0))</f>
        <v>0</v>
      </c>
    </row>
    <row r="16" spans="3:7" ht="18.75" customHeight="1" x14ac:dyDescent="0.3">
      <c r="C16" s="67"/>
      <c r="D16" s="69" t="s">
        <v>7</v>
      </c>
      <c r="E16" s="69"/>
      <c r="F16" s="37">
        <f>ROUNDDOWN(Achtergrondberekening!G19,0)</f>
        <v>0</v>
      </c>
    </row>
    <row r="17" spans="3:6" ht="18.75" customHeight="1" x14ac:dyDescent="0.3">
      <c r="C17" s="68"/>
      <c r="D17" s="89" t="s">
        <v>23</v>
      </c>
      <c r="E17" s="87"/>
      <c r="F17" s="88">
        <f>MAX(F15-F16,0)</f>
        <v>0</v>
      </c>
    </row>
  </sheetData>
  <sheetProtection sheet="1" objects="1" scenarios="1"/>
  <mergeCells count="1">
    <mergeCell ref="C2:E2"/>
  </mergeCells>
  <phoneticPr fontId="0" type="noConversion"/>
  <dataValidations count="1">
    <dataValidation type="list" allowBlank="1" showInputMessage="1" showErrorMessage="1" sqref="F2" xr:uid="{04553DDB-477E-4729-80ED-8FD84D4EF002}">
      <formula1>"2017,2018,2019,2020,2021"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B2:M37"/>
  <sheetViews>
    <sheetView showGridLines="0" showRowColHeaders="0" zoomScaleNormal="100" workbookViewId="0"/>
  </sheetViews>
  <sheetFormatPr defaultColWidth="8.19921875" defaultRowHeight="11.25" x14ac:dyDescent="0.3"/>
  <cols>
    <col min="1" max="1" width="8.19921875" style="1"/>
    <col min="2" max="2" width="21.3984375" style="1" customWidth="1"/>
    <col min="3" max="7" width="15" style="1" customWidth="1"/>
    <col min="8" max="8" width="10" style="1" customWidth="1"/>
    <col min="9" max="9" width="15" style="1" customWidth="1"/>
    <col min="10" max="10" width="2.59765625" style="1" bestFit="1" customWidth="1"/>
    <col min="11" max="11" width="9.796875" style="1" bestFit="1" customWidth="1"/>
    <col min="12" max="12" width="7.3984375" style="1" customWidth="1"/>
    <col min="13" max="13" width="15" style="1" customWidth="1"/>
    <col min="14" max="16384" width="8.19921875" style="1"/>
  </cols>
  <sheetData>
    <row r="2" spans="2:13" ht="31.5" x14ac:dyDescent="0.3">
      <c r="B2" s="38" t="s">
        <v>15</v>
      </c>
    </row>
    <row r="4" spans="2:13" ht="18.75" x14ac:dyDescent="0.3">
      <c r="B4" s="78">
        <f>Rechtsherstel!F2</f>
        <v>2020</v>
      </c>
      <c r="C4" s="39" t="s">
        <v>14</v>
      </c>
    </row>
    <row r="5" spans="2:13" ht="18.75" x14ac:dyDescent="0.3">
      <c r="B5" s="40"/>
      <c r="C5" s="39"/>
    </row>
    <row r="6" spans="2:13" ht="23.25" x14ac:dyDescent="0.3">
      <c r="B6" s="41"/>
      <c r="C6" s="92"/>
    </row>
    <row r="7" spans="2:13" ht="18.75" x14ac:dyDescent="0.3">
      <c r="B7" s="77" t="str">
        <f>"Oude box 3 "&amp;B4</f>
        <v>Oude box 3 2020</v>
      </c>
      <c r="C7" s="50">
        <f>Rechtsherstel!F8</f>
        <v>0</v>
      </c>
      <c r="D7" s="85"/>
      <c r="E7" s="86">
        <f>HLOOKUP($B$4,$B$23:$ZZ$39,8,FALSE)</f>
        <v>6.9999999999999999E-4</v>
      </c>
      <c r="F7" s="80"/>
      <c r="G7" s="81"/>
      <c r="H7" s="86">
        <f>HLOOKUP($B$4,$B$23:$ZZ$39,9,FALSE)</f>
        <v>5.28E-2</v>
      </c>
      <c r="I7" s="80"/>
      <c r="J7" s="97"/>
      <c r="M7" s="64"/>
    </row>
    <row r="8" spans="2:13" ht="18.75" x14ac:dyDescent="0.3">
      <c r="B8" s="48">
        <f>HLOOKUP($B$4,$B$23:$ZZ$39,3,FALSE)+0.0001</f>
        <v>30846.000100000001</v>
      </c>
      <c r="C8" s="80">
        <f>MAX(0,IF($C$7&gt;B8,B8,$C$7))</f>
        <v>0</v>
      </c>
      <c r="D8" s="81">
        <v>0</v>
      </c>
      <c r="E8" s="86">
        <f>E7</f>
        <v>6.9999999999999999E-4</v>
      </c>
      <c r="F8" s="80">
        <f>C8*D8*E8</f>
        <v>0</v>
      </c>
      <c r="G8" s="81">
        <v>0</v>
      </c>
      <c r="H8" s="86">
        <f>H7</f>
        <v>5.28E-2</v>
      </c>
      <c r="I8" s="80">
        <f>C8*G8*H8</f>
        <v>0</v>
      </c>
      <c r="J8" s="97"/>
      <c r="K8" s="66"/>
    </row>
    <row r="9" spans="2:13" ht="18.75" x14ac:dyDescent="0.3">
      <c r="B9" s="48">
        <f>(HLOOKUP($B$4,$B$23:$ZZ$39,5,FALSE))+B8+0.0001</f>
        <v>103643.00020000001</v>
      </c>
      <c r="C9" s="80">
        <f>MAX(0,IF($C$7&gt;B9,B9-B8,$C$7-B8))</f>
        <v>0</v>
      </c>
      <c r="D9" s="81">
        <f>LOOKUP($B$4,$G$23:$L$23,G35:L35)</f>
        <v>0.67</v>
      </c>
      <c r="E9" s="86">
        <f>E8</f>
        <v>6.9999999999999999E-4</v>
      </c>
      <c r="F9" s="80">
        <f>C9*D9*E9</f>
        <v>0</v>
      </c>
      <c r="G9" s="81">
        <f>1-D9</f>
        <v>0.32999999999999996</v>
      </c>
      <c r="H9" s="86">
        <f>H8</f>
        <v>5.28E-2</v>
      </c>
      <c r="I9" s="80">
        <f>C9*G9*H9</f>
        <v>0</v>
      </c>
      <c r="J9" s="97"/>
      <c r="K9" s="66"/>
    </row>
    <row r="10" spans="2:13" ht="18.75" x14ac:dyDescent="0.3">
      <c r="B10" s="48">
        <f>(HLOOKUP($B$4,$B$23:$ZZ$39,6,FALSE))+B8+0.0001</f>
        <v>1036418.0001999999</v>
      </c>
      <c r="C10" s="80">
        <f>MAX(0,IF($C$7&gt;B10,B10-B9,$C$7-B9))</f>
        <v>0</v>
      </c>
      <c r="D10" s="81">
        <f>LOOKUP($B$4,$G$23:$L$23,G36:L36)</f>
        <v>0.21</v>
      </c>
      <c r="E10" s="86">
        <f>E9</f>
        <v>6.9999999999999999E-4</v>
      </c>
      <c r="F10" s="80">
        <f>C10*D10*E10</f>
        <v>0</v>
      </c>
      <c r="G10" s="81">
        <f>1-D10</f>
        <v>0.79</v>
      </c>
      <c r="H10" s="86">
        <f>H9</f>
        <v>5.28E-2</v>
      </c>
      <c r="I10" s="80">
        <f>C10*G10*H10</f>
        <v>0</v>
      </c>
      <c r="J10" s="97"/>
      <c r="K10" s="66"/>
      <c r="L10" s="3"/>
    </row>
    <row r="11" spans="2:13" ht="18.75" x14ac:dyDescent="0.3">
      <c r="B11" s="79">
        <v>9.9999999999999997E+98</v>
      </c>
      <c r="C11" s="80">
        <f>IF($C$7&gt;B10,C7-B10,0)</f>
        <v>0</v>
      </c>
      <c r="D11" s="81">
        <f>LOOKUP($B$4,$G$23:$L$23,G37:L37)</f>
        <v>0</v>
      </c>
      <c r="E11" s="86">
        <f>E10</f>
        <v>6.9999999999999999E-4</v>
      </c>
      <c r="F11" s="80">
        <f>C11*D11*E11</f>
        <v>0</v>
      </c>
      <c r="G11" s="81">
        <f>1-D11</f>
        <v>1</v>
      </c>
      <c r="H11" s="86">
        <f>H10</f>
        <v>5.28E-2</v>
      </c>
      <c r="I11" s="80">
        <f>C11*G11*H11</f>
        <v>0</v>
      </c>
      <c r="J11" s="98"/>
      <c r="K11" s="84"/>
      <c r="L11" s="82" t="s">
        <v>1</v>
      </c>
      <c r="M11" s="100" t="s">
        <v>16</v>
      </c>
    </row>
    <row r="12" spans="2:13" ht="18.75" x14ac:dyDescent="0.3">
      <c r="B12" s="44"/>
      <c r="C12" s="48"/>
      <c r="D12" s="42"/>
      <c r="E12" s="43"/>
      <c r="F12" s="80">
        <f>SUM(F8:F11)</f>
        <v>0</v>
      </c>
      <c r="G12" s="110" t="s">
        <v>38</v>
      </c>
      <c r="H12" s="110"/>
      <c r="I12" s="80">
        <f>SUM(I8:I11)</f>
        <v>0</v>
      </c>
      <c r="J12" s="99" t="s">
        <v>39</v>
      </c>
      <c r="K12" s="80">
        <f>F12+I12</f>
        <v>0</v>
      </c>
      <c r="L12" s="81">
        <f>LOOKUP($B$4,G23:L$23,G24:L24)</f>
        <v>0.3</v>
      </c>
      <c r="M12" s="49">
        <f>ROUNDDOWN(F19*K12,0)</f>
        <v>0</v>
      </c>
    </row>
    <row r="13" spans="2:13" ht="18.75" x14ac:dyDescent="0.3">
      <c r="B13" s="45"/>
      <c r="C13" s="46"/>
      <c r="D13" s="45"/>
      <c r="E13" s="45"/>
      <c r="F13" s="45"/>
      <c r="G13" s="45"/>
      <c r="H13" s="47"/>
      <c r="I13" s="45"/>
      <c r="J13" s="45"/>
      <c r="K13" s="45"/>
      <c r="L13" s="65"/>
      <c r="M13" s="64"/>
    </row>
    <row r="14" spans="2:13" ht="18.75" x14ac:dyDescent="0.3">
      <c r="B14" s="76" t="str">
        <f>"Spaarvariant "&amp;B4</f>
        <v>Spaarvariant 2020</v>
      </c>
      <c r="C14" s="3"/>
      <c r="D14" s="93"/>
      <c r="E14" s="93"/>
      <c r="H14" s="3"/>
      <c r="I14" s="3"/>
      <c r="J14" s="3"/>
      <c r="K14" s="3"/>
      <c r="L14" s="3"/>
      <c r="M14" s="3"/>
    </row>
    <row r="15" spans="2:13" ht="18.75" hidden="1" x14ac:dyDescent="0.3">
      <c r="B15" s="42" t="s">
        <v>17</v>
      </c>
      <c r="C15" s="91"/>
      <c r="D15" s="80">
        <f>HLOOKUP(B4,B23:ZZ39,3,FALSE)</f>
        <v>30846</v>
      </c>
      <c r="E15" s="80">
        <f>HLOOKUP(B4,B23:ZZ39,4,FALSE)</f>
        <v>3100</v>
      </c>
    </row>
    <row r="16" spans="2:13" ht="18.75" x14ac:dyDescent="0.3">
      <c r="B16" s="42" t="s">
        <v>3</v>
      </c>
      <c r="C16" s="48">
        <f>IF(Rechtsherstel!F8&gt;0,Rechtsherstel!E9-((Rechtsherstel!E9/(Rechtsherstel!E9+Rechtsherstel!E10))*Achtergrondberekening!D15),0)</f>
        <v>0</v>
      </c>
      <c r="D16" s="86">
        <f>HLOOKUP($B$4,$B$23:$ZZ$39,10,FALSE)</f>
        <v>4.0000000000000002E-4</v>
      </c>
      <c r="E16" s="80">
        <f>C16*D16</f>
        <v>0</v>
      </c>
      <c r="F16" s="64"/>
      <c r="G16" s="64"/>
    </row>
    <row r="17" spans="2:12" ht="18.75" x14ac:dyDescent="0.3">
      <c r="B17" s="42" t="s">
        <v>4</v>
      </c>
      <c r="C17" s="48">
        <f>IF(Rechtsherstel!F8,Rechtsherstel!E10-((Rechtsherstel!E10/(Rechtsherstel!E9+Rechtsherstel!E10))*Achtergrondberekening!D15),0)</f>
        <v>0</v>
      </c>
      <c r="D17" s="86">
        <f>HLOOKUP($B$4,$B$23:$ZZ$39,11,FALSE)</f>
        <v>5.28E-2</v>
      </c>
      <c r="E17" s="80">
        <f t="shared" ref="E17:E18" si="0">C17*D17</f>
        <v>0</v>
      </c>
      <c r="F17" s="64"/>
      <c r="G17" s="64"/>
    </row>
    <row r="18" spans="2:12" ht="18.75" x14ac:dyDescent="0.3">
      <c r="B18" s="42" t="s">
        <v>2</v>
      </c>
      <c r="C18" s="48">
        <f>MAX(Rechtsherstel!E11-E15,0)</f>
        <v>0</v>
      </c>
      <c r="D18" s="86">
        <f>HLOOKUP($B$4,$B$23:$ZZ$39,12,FALSE)</f>
        <v>2.7400000000000001E-2</v>
      </c>
      <c r="E18" s="80">
        <f t="shared" si="0"/>
        <v>0</v>
      </c>
      <c r="F18" s="83" t="s">
        <v>1</v>
      </c>
      <c r="G18" s="101" t="s">
        <v>16</v>
      </c>
    </row>
    <row r="19" spans="2:12" ht="18.75" x14ac:dyDescent="0.3">
      <c r="B19" s="42"/>
      <c r="C19" s="42"/>
      <c r="D19" s="42"/>
      <c r="E19" s="80">
        <f>MAX(E16+E17-E18,0)</f>
        <v>0</v>
      </c>
      <c r="F19" s="81">
        <f>LOOKUP($B$4,G23:L$23,G24:L24)</f>
        <v>0.3</v>
      </c>
      <c r="G19" s="51">
        <f>E19*F19</f>
        <v>0</v>
      </c>
    </row>
    <row r="22" spans="2:12" s="2" customFormat="1" ht="31.5" x14ac:dyDescent="0.3">
      <c r="B22" s="38" t="s">
        <v>36</v>
      </c>
    </row>
    <row r="23" spans="2:12" ht="18.75" customHeight="1" x14ac:dyDescent="0.3">
      <c r="B23" s="52" t="s">
        <v>0</v>
      </c>
      <c r="C23" s="53">
        <v>2021</v>
      </c>
      <c r="D23" s="53">
        <v>2020</v>
      </c>
      <c r="E23" s="53">
        <v>2019</v>
      </c>
      <c r="F23" s="53">
        <v>2018</v>
      </c>
      <c r="G23" s="53">
        <v>2017</v>
      </c>
      <c r="H23" s="70"/>
      <c r="I23" s="7"/>
      <c r="J23" s="7"/>
      <c r="K23" s="7"/>
      <c r="L23" s="7"/>
    </row>
    <row r="24" spans="2:12" ht="18.75" customHeight="1" x14ac:dyDescent="0.3">
      <c r="B24" s="54" t="s">
        <v>1</v>
      </c>
      <c r="C24" s="55">
        <v>0.31</v>
      </c>
      <c r="D24" s="55">
        <v>0.3</v>
      </c>
      <c r="E24" s="55">
        <v>0.3</v>
      </c>
      <c r="F24" s="55">
        <v>0.3</v>
      </c>
      <c r="G24" s="55">
        <v>0.3</v>
      </c>
      <c r="H24" s="71"/>
      <c r="I24" s="8"/>
      <c r="J24" s="8"/>
      <c r="K24" s="8"/>
      <c r="L24" s="8"/>
    </row>
    <row r="25" spans="2:12" ht="18.75" customHeight="1" x14ac:dyDescent="0.3">
      <c r="B25" s="54" t="s">
        <v>27</v>
      </c>
      <c r="C25" s="61">
        <v>50000</v>
      </c>
      <c r="D25" s="61">
        <v>30846</v>
      </c>
      <c r="E25" s="61">
        <v>30360</v>
      </c>
      <c r="F25" s="61">
        <v>30000</v>
      </c>
      <c r="G25" s="61">
        <v>25000</v>
      </c>
      <c r="H25" s="72"/>
      <c r="I25" s="9"/>
      <c r="J25" s="9"/>
      <c r="K25" s="9"/>
      <c r="L25" s="9"/>
    </row>
    <row r="26" spans="2:12" ht="18.75" customHeight="1" x14ac:dyDescent="0.3">
      <c r="B26" s="54" t="s">
        <v>37</v>
      </c>
      <c r="C26" s="61">
        <v>3200</v>
      </c>
      <c r="D26" s="61">
        <v>3100</v>
      </c>
      <c r="E26" s="61">
        <v>3100</v>
      </c>
      <c r="F26" s="61">
        <v>3000</v>
      </c>
      <c r="G26" s="61">
        <v>3000</v>
      </c>
      <c r="H26" s="72"/>
      <c r="I26" s="9"/>
      <c r="J26" s="9"/>
      <c r="K26" s="9"/>
      <c r="L26" s="9"/>
    </row>
    <row r="27" spans="2:12" ht="18.75" customHeight="1" x14ac:dyDescent="0.3">
      <c r="B27" s="54" t="s">
        <v>24</v>
      </c>
      <c r="C27" s="61">
        <v>50000</v>
      </c>
      <c r="D27" s="62">
        <v>72797</v>
      </c>
      <c r="E27" s="61">
        <v>71650</v>
      </c>
      <c r="F27" s="61">
        <v>70800</v>
      </c>
      <c r="G27" s="61">
        <v>75000</v>
      </c>
      <c r="H27" s="73"/>
      <c r="I27" s="10"/>
      <c r="J27" s="10"/>
      <c r="K27" s="10"/>
      <c r="L27" s="10"/>
    </row>
    <row r="28" spans="2:12" ht="18.75" customHeight="1" x14ac:dyDescent="0.3">
      <c r="B28" s="54" t="s">
        <v>25</v>
      </c>
      <c r="C28" s="61">
        <v>950000</v>
      </c>
      <c r="D28" s="62">
        <v>1005572</v>
      </c>
      <c r="E28" s="61">
        <v>989736</v>
      </c>
      <c r="F28" s="61">
        <v>978000</v>
      </c>
      <c r="G28" s="61">
        <v>975000</v>
      </c>
      <c r="H28" s="73"/>
      <c r="I28" s="10"/>
      <c r="J28" s="10"/>
      <c r="K28" s="10"/>
      <c r="L28" s="10"/>
    </row>
    <row r="29" spans="2:12" ht="18.75" customHeight="1" x14ac:dyDescent="0.3">
      <c r="B29" s="54" t="s">
        <v>26</v>
      </c>
      <c r="C29" s="56">
        <v>9.9999999999999997E+98</v>
      </c>
      <c r="D29" s="57">
        <v>9.9999999999999997E+98</v>
      </c>
      <c r="E29" s="56">
        <v>9.9999999999999997E+98</v>
      </c>
      <c r="F29" s="56">
        <v>9.9999999999999997E+98</v>
      </c>
      <c r="G29" s="56">
        <v>9.9999999999999997E+98</v>
      </c>
      <c r="H29" s="74"/>
      <c r="I29" s="11"/>
      <c r="J29" s="11"/>
      <c r="K29" s="11"/>
      <c r="L29" s="11"/>
    </row>
    <row r="30" spans="2:12" ht="18.75" customHeight="1" x14ac:dyDescent="0.3">
      <c r="B30" s="54" t="s">
        <v>28</v>
      </c>
      <c r="C30" s="58">
        <v>2.9999999999999997E-4</v>
      </c>
      <c r="D30" s="59">
        <v>6.9999999999999999E-4</v>
      </c>
      <c r="E30" s="58">
        <v>1.2999999999999999E-3</v>
      </c>
      <c r="F30" s="58">
        <v>3.5999999999999999E-3</v>
      </c>
      <c r="G30" s="58">
        <v>1.6299999999999999E-2</v>
      </c>
      <c r="H30" s="75"/>
      <c r="I30" s="12"/>
      <c r="J30" s="12"/>
      <c r="K30" s="12"/>
      <c r="L30" s="12"/>
    </row>
    <row r="31" spans="2:12" ht="18.75" customHeight="1" x14ac:dyDescent="0.3">
      <c r="B31" s="54" t="s">
        <v>29</v>
      </c>
      <c r="C31" s="58">
        <v>5.6899999999999999E-2</v>
      </c>
      <c r="D31" s="59">
        <v>5.28E-2</v>
      </c>
      <c r="E31" s="58">
        <v>5.5899999999999998E-2</v>
      </c>
      <c r="F31" s="58">
        <v>5.3800000000000001E-2</v>
      </c>
      <c r="G31" s="58">
        <v>5.3900000000000003E-2</v>
      </c>
      <c r="H31" s="75"/>
      <c r="I31" s="13"/>
      <c r="J31" s="13"/>
      <c r="K31" s="13"/>
      <c r="L31" s="13"/>
    </row>
    <row r="32" spans="2:12" ht="18.75" customHeight="1" x14ac:dyDescent="0.3">
      <c r="B32" s="54" t="s">
        <v>30</v>
      </c>
      <c r="C32" s="58">
        <v>1E-4</v>
      </c>
      <c r="D32" s="59">
        <v>4.0000000000000002E-4</v>
      </c>
      <c r="E32" s="58">
        <v>8.0000000000000004E-4</v>
      </c>
      <c r="F32" s="58">
        <v>1.1999999999999999E-3</v>
      </c>
      <c r="G32" s="58">
        <v>2.5000000000000001E-3</v>
      </c>
      <c r="H32" s="75"/>
      <c r="I32" s="13"/>
      <c r="J32" s="13"/>
      <c r="K32" s="13"/>
      <c r="L32" s="13"/>
    </row>
    <row r="33" spans="2:12" ht="18.75" customHeight="1" x14ac:dyDescent="0.3">
      <c r="B33" s="54" t="s">
        <v>31</v>
      </c>
      <c r="C33" s="58">
        <v>5.6899999999999999E-2</v>
      </c>
      <c r="D33" s="59">
        <v>5.28E-2</v>
      </c>
      <c r="E33" s="58">
        <v>5.5899999999999998E-2</v>
      </c>
      <c r="F33" s="58">
        <v>5.3800000000000001E-2</v>
      </c>
      <c r="G33" s="58">
        <v>5.3900000000000003E-2</v>
      </c>
      <c r="H33" s="75"/>
      <c r="I33" s="13"/>
      <c r="J33" s="13"/>
      <c r="K33" s="13"/>
      <c r="L33" s="13"/>
    </row>
    <row r="34" spans="2:12" ht="18.75" customHeight="1" x14ac:dyDescent="0.3">
      <c r="B34" s="54" t="s">
        <v>32</v>
      </c>
      <c r="C34" s="58">
        <v>2.46E-2</v>
      </c>
      <c r="D34" s="58">
        <v>2.7400000000000001E-2</v>
      </c>
      <c r="E34" s="58">
        <v>0.03</v>
      </c>
      <c r="F34" s="58">
        <v>3.2000000000000001E-2</v>
      </c>
      <c r="G34" s="58">
        <v>3.4299999999999997E-2</v>
      </c>
      <c r="H34" s="75"/>
      <c r="I34" s="13"/>
      <c r="J34" s="13"/>
      <c r="K34" s="13"/>
      <c r="L34" s="13"/>
    </row>
    <row r="35" spans="2:12" ht="18.75" customHeight="1" x14ac:dyDescent="0.3">
      <c r="B35" s="54" t="s">
        <v>33</v>
      </c>
      <c r="C35" s="55">
        <v>0.67</v>
      </c>
      <c r="D35" s="60">
        <v>0.67</v>
      </c>
      <c r="E35" s="55">
        <v>0.67</v>
      </c>
      <c r="F35" s="55">
        <v>0.67</v>
      </c>
      <c r="G35" s="55">
        <v>0.67</v>
      </c>
      <c r="H35" s="71"/>
      <c r="I35" s="14"/>
      <c r="J35" s="14"/>
      <c r="K35" s="14"/>
      <c r="L35" s="14"/>
    </row>
    <row r="36" spans="2:12" ht="18.75" customHeight="1" x14ac:dyDescent="0.3">
      <c r="B36" s="54" t="s">
        <v>34</v>
      </c>
      <c r="C36" s="55">
        <v>0.21</v>
      </c>
      <c r="D36" s="60">
        <v>0.21</v>
      </c>
      <c r="E36" s="55">
        <v>0.21</v>
      </c>
      <c r="F36" s="55">
        <v>0.21</v>
      </c>
      <c r="G36" s="55">
        <v>0.21</v>
      </c>
      <c r="H36" s="71"/>
      <c r="I36" s="8"/>
      <c r="J36" s="8"/>
      <c r="K36" s="8"/>
      <c r="L36" s="8"/>
    </row>
    <row r="37" spans="2:12" ht="18.75" customHeight="1" x14ac:dyDescent="0.3">
      <c r="B37" s="54" t="s">
        <v>35</v>
      </c>
      <c r="C37" s="55">
        <v>0</v>
      </c>
      <c r="D37" s="60">
        <v>0</v>
      </c>
      <c r="E37" s="55">
        <v>0</v>
      </c>
      <c r="F37" s="55">
        <v>0</v>
      </c>
      <c r="G37" s="55">
        <v>0</v>
      </c>
      <c r="H37" s="71"/>
      <c r="I37" s="8"/>
      <c r="J37" s="8"/>
      <c r="K37" s="8"/>
      <c r="L37" s="8"/>
    </row>
  </sheetData>
  <sheetProtection sheet="1" objects="1" scenarios="1"/>
  <mergeCells count="1">
    <mergeCell ref="G12:H12"/>
  </mergeCells>
  <phoneticPr fontId="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4C5D01E5C664AAC2D0A315E8AD40F" ma:contentTypeVersion="13" ma:contentTypeDescription="Crée un document." ma:contentTypeScope="" ma:versionID="cc8c88a510a76683b25c5a070efda394">
  <xsd:schema xmlns:xsd="http://www.w3.org/2001/XMLSchema" xmlns:xs="http://www.w3.org/2001/XMLSchema" xmlns:p="http://schemas.microsoft.com/office/2006/metadata/properties" xmlns:ns3="7dc282c0-3e50-4656-9732-bac76869c95e" xmlns:ns4="2dca561a-fac6-481c-b7bf-50459cf67694" targetNamespace="http://schemas.microsoft.com/office/2006/metadata/properties" ma:root="true" ma:fieldsID="e5ed506992ab10be86e3df547cd998d3" ns3:_="" ns4:_="">
    <xsd:import namespace="7dc282c0-3e50-4656-9732-bac76869c95e"/>
    <xsd:import namespace="2dca561a-fac6-481c-b7bf-50459cf676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282c0-3e50-4656-9732-bac76869c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ca561a-fac6-481c-b7bf-50459cf67694"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SharingHintHash" ma:index="19"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82725-35DB-4822-8200-44F4ADA33D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282c0-3e50-4656-9732-bac76869c95e"/>
    <ds:schemaRef ds:uri="2dca561a-fac6-481c-b7bf-50459cf67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09E6E1-A84E-4A0D-BD2B-29EE80F9C017}">
  <ds:schemaRefs>
    <ds:schemaRef ds:uri="7dc282c0-3e50-4656-9732-bac76869c95e"/>
    <ds:schemaRef ds:uri="http://www.w3.org/XML/1998/namespace"/>
    <ds:schemaRef ds:uri="http://schemas.microsoft.com/office/infopath/2007/PartnerControls"/>
    <ds:schemaRef ds:uri="http://schemas.openxmlformats.org/package/2006/metadata/core-properties"/>
    <ds:schemaRef ds:uri="http://purl.org/dc/terms/"/>
    <ds:schemaRef ds:uri="http://purl.org/dc/dcmitype/"/>
    <ds:schemaRef ds:uri="http://schemas.microsoft.com/office/2006/documentManagement/types"/>
    <ds:schemaRef ds:uri="2dca561a-fac6-481c-b7bf-50459cf67694"/>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05FA9EC-7D56-46FC-AA76-BA2A485BC0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Voorblad</vt:lpstr>
      <vt:lpstr>Rechtsherstel</vt:lpstr>
      <vt:lpstr>Achtergrondberekening</vt:lpstr>
      <vt:lpstr>Rechtsherstel!Print_Area</vt:lpstr>
      <vt:lpstr>Rechtsherstel!Print_Titles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2011-05-20T08:53:20Z</cp:lastPrinted>
  <dcterms:created xsi:type="dcterms:W3CDTF">2006-09-16T00:00:00Z</dcterms:created>
  <dcterms:modified xsi:type="dcterms:W3CDTF">2022-05-11T11:25:12Z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0x010100E8C4C5D01E5C664AAC2D0A315E8AD40F</vt:lpwstr>
  </property>
</Properties>
</file>